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difr\Desktop\CDC\Agriculture\RegisteredPetStores\"/>
    </mc:Choice>
  </mc:AlternateContent>
  <bookViews>
    <workbookView xWindow="0" yWindow="0" windowWidth="22716" windowHeight="8352"/>
  </bookViews>
  <sheets>
    <sheet name="DataToExc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6" i="1" l="1"/>
  <c r="K36" i="1"/>
  <c r="I36" i="1"/>
  <c r="A36" i="1"/>
  <c r="R17" i="1"/>
  <c r="K17" i="1"/>
  <c r="I17" i="1"/>
  <c r="A17" i="1"/>
  <c r="R12" i="1"/>
  <c r="K12" i="1"/>
  <c r="I12" i="1"/>
  <c r="A12" i="1"/>
  <c r="R14" i="1"/>
  <c r="K14" i="1"/>
  <c r="I14" i="1"/>
  <c r="A14" i="1"/>
  <c r="R4" i="1"/>
  <c r="K4" i="1"/>
  <c r="I4" i="1"/>
  <c r="A4" i="1"/>
  <c r="R31" i="1"/>
  <c r="K31" i="1"/>
  <c r="I31" i="1"/>
  <c r="A31" i="1"/>
  <c r="R15" i="1"/>
  <c r="K15" i="1"/>
  <c r="I15" i="1"/>
  <c r="A15" i="1"/>
  <c r="R11" i="1"/>
  <c r="K11" i="1"/>
  <c r="I11" i="1"/>
  <c r="A11" i="1"/>
  <c r="R34" i="1"/>
  <c r="K34" i="1"/>
  <c r="I34" i="1"/>
  <c r="A34" i="1"/>
  <c r="R7" i="1"/>
  <c r="K7" i="1"/>
  <c r="I7" i="1"/>
  <c r="A7" i="1"/>
  <c r="R32" i="1"/>
  <c r="K32" i="1"/>
  <c r="I32" i="1"/>
  <c r="A32" i="1"/>
  <c r="R40" i="1"/>
  <c r="K40" i="1"/>
  <c r="I40" i="1"/>
  <c r="A40" i="1"/>
  <c r="R5" i="1"/>
  <c r="K5" i="1"/>
  <c r="I5" i="1"/>
  <c r="A5" i="1"/>
  <c r="R8" i="1"/>
  <c r="K8" i="1"/>
  <c r="I8" i="1"/>
  <c r="A8" i="1"/>
  <c r="R9" i="1"/>
  <c r="K9" i="1"/>
  <c r="I9" i="1"/>
  <c r="A9" i="1"/>
  <c r="R2" i="1"/>
  <c r="K2" i="1"/>
  <c r="I2" i="1"/>
  <c r="A2" i="1"/>
  <c r="R16" i="1"/>
  <c r="K16" i="1"/>
  <c r="I16" i="1"/>
  <c r="A16" i="1"/>
  <c r="R3" i="1"/>
  <c r="K3" i="1"/>
  <c r="I3" i="1"/>
  <c r="A3" i="1"/>
  <c r="R13" i="1"/>
  <c r="K13" i="1"/>
  <c r="I13" i="1"/>
  <c r="A13" i="1"/>
  <c r="R30" i="1"/>
  <c r="K30" i="1"/>
  <c r="I30" i="1"/>
  <c r="A30" i="1"/>
  <c r="R29" i="1"/>
  <c r="K29" i="1"/>
  <c r="I29" i="1"/>
  <c r="A29" i="1"/>
  <c r="R28" i="1"/>
  <c r="K28" i="1"/>
  <c r="I28" i="1"/>
  <c r="A28" i="1"/>
  <c r="R27" i="1"/>
  <c r="K27" i="1"/>
  <c r="I27" i="1"/>
  <c r="A27" i="1"/>
  <c r="R26" i="1"/>
  <c r="K26" i="1"/>
  <c r="I26" i="1"/>
  <c r="A26" i="1"/>
  <c r="R25" i="1"/>
  <c r="K25" i="1"/>
  <c r="I25" i="1"/>
  <c r="A25" i="1"/>
  <c r="R24" i="1"/>
  <c r="K24" i="1"/>
  <c r="I24" i="1"/>
  <c r="A24" i="1"/>
  <c r="R23" i="1"/>
  <c r="K23" i="1"/>
  <c r="I23" i="1"/>
  <c r="A23" i="1"/>
  <c r="R22" i="1"/>
  <c r="K22" i="1"/>
  <c r="I22" i="1"/>
  <c r="A22" i="1"/>
  <c r="R21" i="1"/>
  <c r="K21" i="1"/>
  <c r="I21" i="1"/>
  <c r="A21" i="1"/>
  <c r="R38" i="1"/>
  <c r="K38" i="1"/>
  <c r="I38" i="1"/>
  <c r="A38" i="1"/>
  <c r="R37" i="1"/>
  <c r="K37" i="1"/>
  <c r="I37" i="1"/>
  <c r="A37" i="1"/>
  <c r="R20" i="1"/>
  <c r="K20" i="1"/>
  <c r="I20" i="1"/>
  <c r="A20" i="1"/>
  <c r="R18" i="1"/>
  <c r="K18" i="1"/>
  <c r="I18" i="1"/>
  <c r="A18" i="1"/>
  <c r="R19" i="1"/>
  <c r="K19" i="1"/>
  <c r="I19" i="1"/>
  <c r="A19" i="1"/>
  <c r="R10" i="1"/>
  <c r="K10" i="1"/>
  <c r="I10" i="1"/>
  <c r="A10" i="1"/>
  <c r="R39" i="1"/>
  <c r="K39" i="1"/>
  <c r="I39" i="1"/>
  <c r="A39" i="1"/>
  <c r="R6" i="1"/>
  <c r="K6" i="1"/>
  <c r="I6" i="1"/>
  <c r="A6" i="1"/>
  <c r="R35" i="1"/>
  <c r="K35" i="1"/>
  <c r="I35" i="1"/>
  <c r="A35" i="1"/>
  <c r="R33" i="1"/>
  <c r="K33" i="1"/>
  <c r="I33" i="1"/>
  <c r="A33" i="1"/>
</calcChain>
</file>

<file path=xl/sharedStrings.xml><?xml version="1.0" encoding="utf-8"?>
<sst xmlns="http://schemas.openxmlformats.org/spreadsheetml/2006/main" count="536" uniqueCount="272">
  <si>
    <t>Reg Number</t>
  </si>
  <si>
    <t>Owner Business Name</t>
  </si>
  <si>
    <t>Owner First Name</t>
  </si>
  <si>
    <t>Owner Last Name</t>
  </si>
  <si>
    <t>Owner Address Line 1</t>
  </si>
  <si>
    <t>Owner Address Line 2</t>
  </si>
  <si>
    <t>Owner City</t>
  </si>
  <si>
    <t>Owner State</t>
  </si>
  <si>
    <t>Owner Zip Code</t>
  </si>
  <si>
    <t>Owner County</t>
  </si>
  <si>
    <t>Owner Phone</t>
  </si>
  <si>
    <t>Owner Email</t>
  </si>
  <si>
    <t>Premises Name</t>
  </si>
  <si>
    <t>Premises Address Line 1</t>
  </si>
  <si>
    <t>Premises Address Line 2</t>
  </si>
  <si>
    <t>Premises City</t>
  </si>
  <si>
    <t>Premises State</t>
  </si>
  <si>
    <t>Premises Zip</t>
  </si>
  <si>
    <t>Premises County</t>
  </si>
  <si>
    <t>Registration Exp Date</t>
  </si>
  <si>
    <t>Registration Type</t>
  </si>
  <si>
    <t>Pick of The Litter</t>
  </si>
  <si>
    <t>Tom</t>
  </si>
  <si>
    <t>Collins</t>
  </si>
  <si>
    <t>4162 Grafton Rd</t>
  </si>
  <si>
    <t>Brunswick</t>
  </si>
  <si>
    <t>OH</t>
  </si>
  <si>
    <t>MEDINA</t>
  </si>
  <si>
    <t>Collins, Tom</t>
  </si>
  <si>
    <t>500 South Park Center</t>
  </si>
  <si>
    <t>Strongsville</t>
  </si>
  <si>
    <t>CUYAHOGA</t>
  </si>
  <si>
    <t>Pet Store</t>
  </si>
  <si>
    <t>The Pets Pajamas Inc</t>
  </si>
  <si>
    <t>Kathy</t>
  </si>
  <si>
    <t>Perich</t>
  </si>
  <si>
    <t>3893 Medina Rd</t>
  </si>
  <si>
    <t>Akron</t>
  </si>
  <si>
    <t>SUMMIT</t>
  </si>
  <si>
    <t>Kpetspjs@gmail.com</t>
  </si>
  <si>
    <t>Perich, Kathy</t>
  </si>
  <si>
    <t>Cheri's Preferred Puppies</t>
  </si>
  <si>
    <t>Cheryl</t>
  </si>
  <si>
    <t>Dalton</t>
  </si>
  <si>
    <t>105 Main St</t>
  </si>
  <si>
    <t>Hamilton</t>
  </si>
  <si>
    <t>BUTLER</t>
  </si>
  <si>
    <t>info@preferredpuppies.com</t>
  </si>
  <si>
    <t>Dalton, Cheryl</t>
  </si>
  <si>
    <t>Your New Puppy</t>
  </si>
  <si>
    <t>Mark</t>
  </si>
  <si>
    <t>Johnson</t>
  </si>
  <si>
    <t>PO Box 499</t>
  </si>
  <si>
    <t>Kenton</t>
  </si>
  <si>
    <t>HARDIN</t>
  </si>
  <si>
    <t>YourNewPuppy@wcok.com</t>
  </si>
  <si>
    <t>Johnson, Mark</t>
  </si>
  <si>
    <t>7326 Yankee Rd</t>
  </si>
  <si>
    <t>Liberty Township</t>
  </si>
  <si>
    <t>Fetch Puppies</t>
  </si>
  <si>
    <t>George</t>
  </si>
  <si>
    <t>Koehler</t>
  </si>
  <si>
    <t>2742 N Fairfield Rd</t>
  </si>
  <si>
    <t>Beavercreek</t>
  </si>
  <si>
    <t>GREENE</t>
  </si>
  <si>
    <t>peter@fetchstores.com</t>
  </si>
  <si>
    <t>Koehler, George</t>
  </si>
  <si>
    <t>Petland Lewis Center</t>
  </si>
  <si>
    <t>Tom Patty John</t>
  </si>
  <si>
    <t>Donovan</t>
  </si>
  <si>
    <t>86 Meadow Park Ave</t>
  </si>
  <si>
    <t>Lewis Center</t>
  </si>
  <si>
    <t>DELAWARE</t>
  </si>
  <si>
    <t>kyleolson28@gmail.com</t>
  </si>
  <si>
    <t>Donovan, Tom Patty John</t>
  </si>
  <si>
    <t>Petland - CP LLC</t>
  </si>
  <si>
    <t>2620 Bethel Rd</t>
  </si>
  <si>
    <t>Columbus</t>
  </si>
  <si>
    <t>FRANKLIN</t>
  </si>
  <si>
    <t>Donovan, Matt</t>
  </si>
  <si>
    <t>Petland Pickerington</t>
  </si>
  <si>
    <t>Christina</t>
  </si>
  <si>
    <t>Wood</t>
  </si>
  <si>
    <t>1514 Stonecreek Dr S Ste 200</t>
  </si>
  <si>
    <t>Pickerington</t>
  </si>
  <si>
    <t>FAIRFIELD</t>
  </si>
  <si>
    <t>Petlandofpickerington@gmail.com</t>
  </si>
  <si>
    <t>Wood, Christina</t>
  </si>
  <si>
    <t>The Savvy Dog LLC</t>
  </si>
  <si>
    <t>Clayton</t>
  </si>
  <si>
    <t>Cameron</t>
  </si>
  <si>
    <t>104 S Defiance St</t>
  </si>
  <si>
    <t>Archbold</t>
  </si>
  <si>
    <t>FULTON</t>
  </si>
  <si>
    <t>heather@thesavvydog.com</t>
  </si>
  <si>
    <t>Cameron, Clayton</t>
  </si>
  <si>
    <t>Tunno Enterprises, LLC</t>
  </si>
  <si>
    <t>Piper &amp; Marc</t>
  </si>
  <si>
    <t>Tunno</t>
  </si>
  <si>
    <t>7033 State Route 45</t>
  </si>
  <si>
    <t>Lisbon</t>
  </si>
  <si>
    <t>COLUMBIANA</t>
  </si>
  <si>
    <t>piper.tunno5@gmail.com</t>
  </si>
  <si>
    <t>Tunno, Piper &amp; Marc</t>
  </si>
  <si>
    <t>Petland, Inc</t>
  </si>
  <si>
    <t>250 Riverside St</t>
  </si>
  <si>
    <t>Chillicothe</t>
  </si>
  <si>
    <t>ROSS</t>
  </si>
  <si>
    <t>chrissy.downs@petlandinc.com</t>
  </si>
  <si>
    <t>Sterling, Nadia</t>
  </si>
  <si>
    <t>2740 London Groveport Rd</t>
  </si>
  <si>
    <t>Grove City</t>
  </si>
  <si>
    <t>Mills, Hope</t>
  </si>
  <si>
    <t>920 Hebron Rd</t>
  </si>
  <si>
    <t>Heath</t>
  </si>
  <si>
    <t>LICKING</t>
  </si>
  <si>
    <t>Reges, Brandon</t>
  </si>
  <si>
    <t>5253 Nike Station Way</t>
  </si>
  <si>
    <t>Hilliard</t>
  </si>
  <si>
    <t>Miller, Brittney</t>
  </si>
  <si>
    <t>1400 River Valley Circle, Suite 140</t>
  </si>
  <si>
    <t>Lancaster</t>
  </si>
  <si>
    <t>Gilpen, Kayla</t>
  </si>
  <si>
    <t>1148 Southpark Center</t>
  </si>
  <si>
    <t>Kuntz, Sally Jo</t>
  </si>
  <si>
    <t>977 East State St</t>
  </si>
  <si>
    <t>Athens</t>
  </si>
  <si>
    <t>ATHENS</t>
  </si>
  <si>
    <t>Boyer, Nick</t>
  </si>
  <si>
    <t>2451 Lakeview Dr</t>
  </si>
  <si>
    <t>Suite 101</t>
  </si>
  <si>
    <t>Lemaster, Chad</t>
  </si>
  <si>
    <t>881 N Bridge St</t>
  </si>
  <si>
    <t>Woodard, Erica</t>
  </si>
  <si>
    <t>3444 York Commons Blvd</t>
  </si>
  <si>
    <t>Dayton</t>
  </si>
  <si>
    <t>MONTGOMERY</t>
  </si>
  <si>
    <t>Hudnall, Tiffany</t>
  </si>
  <si>
    <t>2145 Eastern Ave</t>
  </si>
  <si>
    <t>Gallipolis</t>
  </si>
  <si>
    <t>GALLIA</t>
  </si>
  <si>
    <t>I.R.A Pets Inc.</t>
  </si>
  <si>
    <t>Ray</t>
  </si>
  <si>
    <t>Greenwood</t>
  </si>
  <si>
    <t>7338 Market St</t>
  </si>
  <si>
    <t>Boardman</t>
  </si>
  <si>
    <t>MAHONING</t>
  </si>
  <si>
    <t>irapets616@gmail.com</t>
  </si>
  <si>
    <t>Greenwood, Ray</t>
  </si>
  <si>
    <t>Berlin Pet Shoppe</t>
  </si>
  <si>
    <t>4395A SR 39</t>
  </si>
  <si>
    <t>Milleresburg</t>
  </si>
  <si>
    <t>HOLMES</t>
  </si>
  <si>
    <t>berlinpetshoppe@gmail.com</t>
  </si>
  <si>
    <t>Berlin Pets</t>
  </si>
  <si>
    <t>Millersburg</t>
  </si>
  <si>
    <t>Ohio Puppy</t>
  </si>
  <si>
    <t>James</t>
  </si>
  <si>
    <t>Hvizdus</t>
  </si>
  <si>
    <t>1560 E Liberty St</t>
  </si>
  <si>
    <t>Girard</t>
  </si>
  <si>
    <t>TRUMBULL</t>
  </si>
  <si>
    <t>ohiopuppy@gmail.com</t>
  </si>
  <si>
    <t>Hvizdus, James M</t>
  </si>
  <si>
    <t>TUSCARAWAS</t>
  </si>
  <si>
    <t>Animal House Pet Store</t>
  </si>
  <si>
    <t>Mike/Kathy</t>
  </si>
  <si>
    <t>Raleigh</t>
  </si>
  <si>
    <t>7869 Hamilton Ave</t>
  </si>
  <si>
    <t>Cincinnati</t>
  </si>
  <si>
    <t>HAMILTON</t>
  </si>
  <si>
    <t>animalhousecincinnati@gmail.com</t>
  </si>
  <si>
    <t>Raleigh, Mike/Kathy</t>
  </si>
  <si>
    <t>Fetch</t>
  </si>
  <si>
    <t>4411 Saint Paris Pk</t>
  </si>
  <si>
    <t>Springfield</t>
  </si>
  <si>
    <t>CLARK</t>
  </si>
  <si>
    <t>gkoehler@woh.rr.com</t>
  </si>
  <si>
    <t>2700 Miamisburg Centerville Rd</t>
  </si>
  <si>
    <t>Dot's Pet Center</t>
  </si>
  <si>
    <t>Evan</t>
  </si>
  <si>
    <t>Nieto</t>
  </si>
  <si>
    <t>3565 Shawnee Rd</t>
  </si>
  <si>
    <t>Lima</t>
  </si>
  <si>
    <t>ALLEN</t>
  </si>
  <si>
    <t>store@dotspetcenter.com</t>
  </si>
  <si>
    <t>Nieto, Evan</t>
  </si>
  <si>
    <t>Celina Pet Center LLC</t>
  </si>
  <si>
    <t>Ralph</t>
  </si>
  <si>
    <t>Hecht</t>
  </si>
  <si>
    <t>7121 Havmann Rd</t>
  </si>
  <si>
    <t>Celina</t>
  </si>
  <si>
    <t>MERCER</t>
  </si>
  <si>
    <t>Hecht, Ralph E</t>
  </si>
  <si>
    <t>7121 Havemann Rd</t>
  </si>
  <si>
    <t>Paul</t>
  </si>
  <si>
    <t>Chase, Jr</t>
  </si>
  <si>
    <t>17454 Lorain Ave</t>
  </si>
  <si>
    <t>Cleveland</t>
  </si>
  <si>
    <t>nchasse1951@gmail.com</t>
  </si>
  <si>
    <t>Kamms Plaza Pets and Supply</t>
  </si>
  <si>
    <t>Petland, Inc.</t>
  </si>
  <si>
    <t>250 Riverside Street</t>
  </si>
  <si>
    <t>Phillips, Jessica</t>
  </si>
  <si>
    <t>5470 Dixie Hwy</t>
  </si>
  <si>
    <t>Fairfield</t>
  </si>
  <si>
    <t>Corner Stone Critters</t>
  </si>
  <si>
    <t>Susan</t>
  </si>
  <si>
    <t>Hall</t>
  </si>
  <si>
    <t>145 S Main St</t>
  </si>
  <si>
    <t>Bryan</t>
  </si>
  <si>
    <t>WILLIAMS</t>
  </si>
  <si>
    <t>Hall, Susan</t>
  </si>
  <si>
    <t>THAI-AM Inc.</t>
  </si>
  <si>
    <t>Gregory</t>
  </si>
  <si>
    <t>Kiesner</t>
  </si>
  <si>
    <t>233 N Abbe Rd</t>
  </si>
  <si>
    <t>Elyria</t>
  </si>
  <si>
    <t>LORAIN</t>
  </si>
  <si>
    <t>greg@bestinpets.net</t>
  </si>
  <si>
    <t>Kiesner, Gregory A</t>
  </si>
  <si>
    <t>Friends Love, LLC</t>
  </si>
  <si>
    <t>Tammy</t>
  </si>
  <si>
    <t>Yoon</t>
  </si>
  <si>
    <t>2727 Fairfield Commons Blvd</t>
  </si>
  <si>
    <t>SPC E101</t>
  </si>
  <si>
    <t>BROWN</t>
  </si>
  <si>
    <t>friendslovepuppy@gmail.com</t>
  </si>
  <si>
    <t>Yoon, Tammy</t>
  </si>
  <si>
    <t>My Home Puppies</t>
  </si>
  <si>
    <t>Irma</t>
  </si>
  <si>
    <t>Miller</t>
  </si>
  <si>
    <t>2722 Township Road 410</t>
  </si>
  <si>
    <t>myhomepuppies@ibyfax.com</t>
  </si>
  <si>
    <t>Miller, Irma</t>
  </si>
  <si>
    <t>Black, Jeff</t>
  </si>
  <si>
    <t>9938 Waterstone Blvd</t>
  </si>
  <si>
    <t>Brownz Puppies</t>
  </si>
  <si>
    <t>Lisa</t>
  </si>
  <si>
    <t>Brown</t>
  </si>
  <si>
    <t>478 Wyoming Avenue</t>
  </si>
  <si>
    <t>2263 Pleasant Avenue</t>
  </si>
  <si>
    <t>Mountain State Puppies</t>
  </si>
  <si>
    <t>Matthew &amp; Angelia</t>
  </si>
  <si>
    <t>Taliaferro-Vaia</t>
  </si>
  <si>
    <t>6636 Bristlewood Dr</t>
  </si>
  <si>
    <t>Youngstown</t>
  </si>
  <si>
    <t>mountainstatepuppies@gmail.com</t>
  </si>
  <si>
    <t>Taliaferro-Vaia, Matthew &amp; Angelia</t>
  </si>
  <si>
    <t>Honey Run Pups</t>
  </si>
  <si>
    <t>Owen &amp; Ada</t>
  </si>
  <si>
    <t>Yoder</t>
  </si>
  <si>
    <t>6009 County Road 203</t>
  </si>
  <si>
    <t>youcandoit212@gmail.com</t>
  </si>
  <si>
    <t>Yoder, Owen &amp; Ada</t>
  </si>
  <si>
    <t>Paramount Pets, LLC</t>
  </si>
  <si>
    <t>Elton</t>
  </si>
  <si>
    <t>4545 County Road 114</t>
  </si>
  <si>
    <t>Sugarcreek</t>
  </si>
  <si>
    <t>eltonjjmb@gmail.com</t>
  </si>
  <si>
    <t>Yoder, Elton</t>
  </si>
  <si>
    <t>The Pup Palace LLC</t>
  </si>
  <si>
    <t>Amanda</t>
  </si>
  <si>
    <t>Lloyd</t>
  </si>
  <si>
    <t>10493 Roachester Cozaddale Road</t>
  </si>
  <si>
    <t>Goshen</t>
  </si>
  <si>
    <t>CLERMONT</t>
  </si>
  <si>
    <t>lloydamanda16@gmail.com</t>
  </si>
  <si>
    <t>Lloyd, Amanda</t>
  </si>
  <si>
    <t>2906 West US Highway 22 &amp; 3</t>
  </si>
  <si>
    <t>Maineville</t>
  </si>
  <si>
    <t>WARREN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</si>
</sst>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 wrapText="1"/>
    </xf>
    <xf numFmtId="164" fontId="18" fillId="0" borderId="10" xfId="0" applyNumberFormat="1" applyFont="1" applyBorder="1" applyAlignment="1">
      <alignment horizontal="center" vertical="top" wrapText="1"/>
    </xf>
    <xf numFmtId="164" fontId="19" fillId="0" borderId="10" xfId="0" applyNumberFormat="1" applyFont="1" applyBorder="1" applyAlignment="1">
      <alignment vertical="top" wrapText="1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workbookViewId="0">
      <selection activeCell="C3" sqref="C3"/>
    </sheetView>
  </sheetViews>
  <sheetFormatPr defaultRowHeight="14.4" x14ac:dyDescent="0.3"/>
  <cols>
    <col min="1" max="1" width="16.6640625" customWidth="1"/>
    <col min="2" max="2" width="21.109375" customWidth="1"/>
    <col min="3" max="3" width="17.6640625" customWidth="1"/>
    <col min="4" max="4" width="16.6640625" customWidth="1"/>
    <col min="5" max="6" width="22.33203125" customWidth="1"/>
    <col min="7" max="13" width="16.6640625" customWidth="1"/>
    <col min="14" max="15" width="25.5546875" customWidth="1"/>
    <col min="16" max="19" width="16.6640625" customWidth="1"/>
    <col min="20" max="20" width="23.33203125" style="7" customWidth="1"/>
    <col min="21" max="21" width="18.88671875" customWidth="1"/>
  </cols>
  <sheetData>
    <row r="1" spans="1:21" s="1" customFormat="1" ht="28.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5" t="s">
        <v>19</v>
      </c>
      <c r="U1" s="2" t="s">
        <v>20</v>
      </c>
    </row>
    <row r="2" spans="1:21" s="3" customFormat="1" ht="43.2" x14ac:dyDescent="0.3">
      <c r="A2" s="4" t="str">
        <f>"CB001J1R"</f>
        <v>CB001J1R</v>
      </c>
      <c r="B2" s="4" t="s">
        <v>165</v>
      </c>
      <c r="C2" s="4" t="s">
        <v>166</v>
      </c>
      <c r="D2" s="4" t="s">
        <v>167</v>
      </c>
      <c r="E2" s="4" t="s">
        <v>168</v>
      </c>
      <c r="F2" s="4"/>
      <c r="G2" s="4" t="s">
        <v>169</v>
      </c>
      <c r="H2" s="4" t="s">
        <v>26</v>
      </c>
      <c r="I2" s="4" t="str">
        <f>"45231"</f>
        <v>45231</v>
      </c>
      <c r="J2" s="4" t="s">
        <v>170</v>
      </c>
      <c r="K2" s="4" t="str">
        <f>"(P) 513-931-6139 (F) 513-931-3248"</f>
        <v>(P) 513-931-6139 (F) 513-931-3248</v>
      </c>
      <c r="L2" s="4" t="s">
        <v>171</v>
      </c>
      <c r="M2" s="4" t="s">
        <v>172</v>
      </c>
      <c r="N2" s="4" t="s">
        <v>168</v>
      </c>
      <c r="O2" s="4"/>
      <c r="P2" s="4" t="s">
        <v>169</v>
      </c>
      <c r="Q2" s="4" t="s">
        <v>26</v>
      </c>
      <c r="R2" s="4" t="str">
        <f>"45231"</f>
        <v>45231</v>
      </c>
      <c r="S2" s="4" t="s">
        <v>170</v>
      </c>
      <c r="T2" s="6">
        <v>43985</v>
      </c>
      <c r="U2" s="4" t="s">
        <v>32</v>
      </c>
    </row>
    <row r="3" spans="1:21" s="3" customFormat="1" ht="43.2" x14ac:dyDescent="0.3">
      <c r="A3" s="4" t="str">
        <f>"CB001HMQ"</f>
        <v>CB001HMQ</v>
      </c>
      <c r="B3" s="4" t="s">
        <v>149</v>
      </c>
      <c r="C3" s="4"/>
      <c r="D3" s="4"/>
      <c r="E3" s="4" t="s">
        <v>150</v>
      </c>
      <c r="F3" s="4"/>
      <c r="G3" s="4" t="s">
        <v>151</v>
      </c>
      <c r="H3" s="4" t="s">
        <v>26</v>
      </c>
      <c r="I3" s="4" t="str">
        <f>"44654"</f>
        <v>44654</v>
      </c>
      <c r="J3" s="4" t="s">
        <v>152</v>
      </c>
      <c r="K3" s="4" t="str">
        <f>"(P) 330-893-7038"</f>
        <v>(P) 330-893-7038</v>
      </c>
      <c r="L3" s="4" t="s">
        <v>153</v>
      </c>
      <c r="M3" s="4" t="s">
        <v>154</v>
      </c>
      <c r="N3" s="4" t="s">
        <v>150</v>
      </c>
      <c r="O3" s="4"/>
      <c r="P3" s="4" t="s">
        <v>155</v>
      </c>
      <c r="Q3" s="4" t="s">
        <v>26</v>
      </c>
      <c r="R3" s="4" t="str">
        <f>"44654"</f>
        <v>44654</v>
      </c>
      <c r="S3" s="4" t="s">
        <v>152</v>
      </c>
      <c r="T3" s="6">
        <v>43965</v>
      </c>
      <c r="U3" s="4" t="s">
        <v>32</v>
      </c>
    </row>
    <row r="4" spans="1:21" s="3" customFormat="1" ht="28.8" x14ac:dyDescent="0.3">
      <c r="A4" s="4" t="str">
        <f>"CB0029YU"</f>
        <v>CB0029YU</v>
      </c>
      <c r="B4" s="4" t="s">
        <v>237</v>
      </c>
      <c r="C4" s="4" t="s">
        <v>238</v>
      </c>
      <c r="D4" s="4" t="s">
        <v>239</v>
      </c>
      <c r="E4" s="4" t="s">
        <v>240</v>
      </c>
      <c r="F4" s="4"/>
      <c r="G4" s="4" t="s">
        <v>205</v>
      </c>
      <c r="H4" s="4" t="s">
        <v>26</v>
      </c>
      <c r="I4" s="4" t="str">
        <f>"45014"</f>
        <v>45014</v>
      </c>
      <c r="J4" s="4" t="s">
        <v>46</v>
      </c>
      <c r="K4" s="4" t="str">
        <f>"(P) 513-432-9713"</f>
        <v>(P) 513-432-9713</v>
      </c>
      <c r="L4" s="4"/>
      <c r="M4" s="4" t="s">
        <v>237</v>
      </c>
      <c r="N4" s="4" t="s">
        <v>241</v>
      </c>
      <c r="O4" s="4"/>
      <c r="P4" s="4" t="s">
        <v>45</v>
      </c>
      <c r="Q4" s="4" t="s">
        <v>26</v>
      </c>
      <c r="R4" s="4" t="str">
        <f>"45015"</f>
        <v>45015</v>
      </c>
      <c r="S4" s="4" t="s">
        <v>46</v>
      </c>
      <c r="T4" s="6">
        <v>44128</v>
      </c>
      <c r="U4" s="4" t="s">
        <v>32</v>
      </c>
    </row>
    <row r="5" spans="1:21" s="3" customFormat="1" ht="28.8" x14ac:dyDescent="0.3">
      <c r="A5" s="4" t="str">
        <f>"CB001J7D"</f>
        <v>CB001J7D</v>
      </c>
      <c r="B5" s="4" t="s">
        <v>187</v>
      </c>
      <c r="C5" s="4" t="s">
        <v>188</v>
      </c>
      <c r="D5" s="4" t="s">
        <v>189</v>
      </c>
      <c r="E5" s="4" t="s">
        <v>190</v>
      </c>
      <c r="F5" s="4"/>
      <c r="G5" s="4" t="s">
        <v>191</v>
      </c>
      <c r="H5" s="4" t="s">
        <v>26</v>
      </c>
      <c r="I5" s="4" t="str">
        <f>"45822"</f>
        <v>45822</v>
      </c>
      <c r="J5" s="4" t="s">
        <v>192</v>
      </c>
      <c r="K5" s="4" t="str">
        <f>"(P) 419-586-8688"</f>
        <v>(P) 419-586-8688</v>
      </c>
      <c r="L5" s="4"/>
      <c r="M5" s="4" t="s">
        <v>193</v>
      </c>
      <c r="N5" s="4" t="s">
        <v>194</v>
      </c>
      <c r="O5" s="4"/>
      <c r="P5" s="4" t="s">
        <v>191</v>
      </c>
      <c r="Q5" s="4" t="s">
        <v>26</v>
      </c>
      <c r="R5" s="4" t="str">
        <f>"45822"</f>
        <v>45822</v>
      </c>
      <c r="S5" s="4" t="s">
        <v>192</v>
      </c>
      <c r="T5" s="6">
        <v>44050</v>
      </c>
      <c r="U5" s="4" t="s">
        <v>32</v>
      </c>
    </row>
    <row r="6" spans="1:21" s="3" customFormat="1" ht="43.2" x14ac:dyDescent="0.3">
      <c r="A6" s="4" t="str">
        <f>"CB001GF7"</f>
        <v>CB001GF7</v>
      </c>
      <c r="B6" s="4" t="s">
        <v>41</v>
      </c>
      <c r="C6" s="4" t="s">
        <v>42</v>
      </c>
      <c r="D6" s="4" t="s">
        <v>43</v>
      </c>
      <c r="E6" s="4" t="s">
        <v>44</v>
      </c>
      <c r="F6" s="4"/>
      <c r="G6" s="4" t="s">
        <v>45</v>
      </c>
      <c r="H6" s="4" t="s">
        <v>26</v>
      </c>
      <c r="I6" s="4" t="str">
        <f>"45013"</f>
        <v>45013</v>
      </c>
      <c r="J6" s="4" t="s">
        <v>46</v>
      </c>
      <c r="K6" s="4" t="str">
        <f>"(P) 513-896-5056"</f>
        <v>(P) 513-896-5056</v>
      </c>
      <c r="L6" s="4" t="s">
        <v>47</v>
      </c>
      <c r="M6" s="4" t="s">
        <v>48</v>
      </c>
      <c r="N6" s="4" t="s">
        <v>44</v>
      </c>
      <c r="O6" s="4"/>
      <c r="P6" s="4" t="s">
        <v>45</v>
      </c>
      <c r="Q6" s="4" t="s">
        <v>26</v>
      </c>
      <c r="R6" s="4" t="str">
        <f>"45013"</f>
        <v>45013</v>
      </c>
      <c r="S6" s="4" t="s">
        <v>46</v>
      </c>
      <c r="T6" s="6">
        <v>43965</v>
      </c>
      <c r="U6" s="4" t="s">
        <v>32</v>
      </c>
    </row>
    <row r="7" spans="1:21" s="3" customFormat="1" ht="43.2" x14ac:dyDescent="0.3">
      <c r="A7" s="4" t="str">
        <f>"CB001JB5"</f>
        <v>CB001JB5</v>
      </c>
      <c r="B7" s="4" t="s">
        <v>206</v>
      </c>
      <c r="C7" s="4" t="s">
        <v>207</v>
      </c>
      <c r="D7" s="4" t="s">
        <v>208</v>
      </c>
      <c r="E7" s="4" t="s">
        <v>209</v>
      </c>
      <c r="F7" s="4"/>
      <c r="G7" s="4" t="s">
        <v>210</v>
      </c>
      <c r="H7" s="4" t="s">
        <v>26</v>
      </c>
      <c r="I7" s="4" t="str">
        <f>"43506"</f>
        <v>43506</v>
      </c>
      <c r="J7" s="4" t="s">
        <v>211</v>
      </c>
      <c r="K7" s="4" t="str">
        <f>"(P) 419-636-3670 (F) 419-636-3670"</f>
        <v>(P) 419-636-3670 (F) 419-636-3670</v>
      </c>
      <c r="L7" s="4"/>
      <c r="M7" s="4" t="s">
        <v>212</v>
      </c>
      <c r="N7" s="4" t="s">
        <v>209</v>
      </c>
      <c r="O7" s="4"/>
      <c r="P7" s="4" t="s">
        <v>210</v>
      </c>
      <c r="Q7" s="4" t="s">
        <v>26</v>
      </c>
      <c r="R7" s="4" t="str">
        <f>"43506"</f>
        <v>43506</v>
      </c>
      <c r="S7" s="4" t="s">
        <v>211</v>
      </c>
      <c r="T7" s="6">
        <v>44056</v>
      </c>
      <c r="U7" s="4" t="s">
        <v>32</v>
      </c>
    </row>
    <row r="8" spans="1:21" s="3" customFormat="1" ht="43.2" x14ac:dyDescent="0.3">
      <c r="A8" s="4" t="str">
        <f>"CB001J6F"</f>
        <v>CB001J6F</v>
      </c>
      <c r="B8" s="4" t="s">
        <v>179</v>
      </c>
      <c r="C8" s="4" t="s">
        <v>180</v>
      </c>
      <c r="D8" s="4" t="s">
        <v>181</v>
      </c>
      <c r="E8" s="4" t="s">
        <v>182</v>
      </c>
      <c r="F8" s="4"/>
      <c r="G8" s="4" t="s">
        <v>183</v>
      </c>
      <c r="H8" s="4" t="s">
        <v>26</v>
      </c>
      <c r="I8" s="4" t="str">
        <f>"45806"</f>
        <v>45806</v>
      </c>
      <c r="J8" s="4" t="s">
        <v>184</v>
      </c>
      <c r="K8" s="4" t="str">
        <f>"(P) 419-991-6113 (F) 419-991-6213"</f>
        <v>(P) 419-991-6113 (F) 419-991-6213</v>
      </c>
      <c r="L8" s="4" t="s">
        <v>185</v>
      </c>
      <c r="M8" s="4" t="s">
        <v>186</v>
      </c>
      <c r="N8" s="4" t="s">
        <v>182</v>
      </c>
      <c r="O8" s="4"/>
      <c r="P8" s="4" t="s">
        <v>183</v>
      </c>
      <c r="Q8" s="4" t="s">
        <v>26</v>
      </c>
      <c r="R8" s="4" t="str">
        <f>"45806"</f>
        <v>45806</v>
      </c>
      <c r="S8" s="4" t="s">
        <v>184</v>
      </c>
      <c r="T8" s="6">
        <v>44050</v>
      </c>
      <c r="U8" s="4" t="s">
        <v>32</v>
      </c>
    </row>
    <row r="9" spans="1:21" s="3" customFormat="1" ht="43.2" x14ac:dyDescent="0.3">
      <c r="A9" s="4" t="str">
        <f>"CB001J5H"</f>
        <v>CB001J5H</v>
      </c>
      <c r="B9" s="4" t="s">
        <v>173</v>
      </c>
      <c r="C9" s="4" t="s">
        <v>60</v>
      </c>
      <c r="D9" s="4" t="s">
        <v>61</v>
      </c>
      <c r="E9" s="4" t="s">
        <v>174</v>
      </c>
      <c r="F9" s="4"/>
      <c r="G9" s="4" t="s">
        <v>175</v>
      </c>
      <c r="H9" s="4" t="s">
        <v>26</v>
      </c>
      <c r="I9" s="4" t="str">
        <f>"45504"</f>
        <v>45504</v>
      </c>
      <c r="J9" s="4" t="s">
        <v>176</v>
      </c>
      <c r="K9" s="4" t="str">
        <f>"(P) 937-964-3269 (F) 937-964-3282"</f>
        <v>(P) 937-964-3269 (F) 937-964-3282</v>
      </c>
      <c r="L9" s="4" t="s">
        <v>177</v>
      </c>
      <c r="M9" s="4" t="s">
        <v>66</v>
      </c>
      <c r="N9" s="4" t="s">
        <v>178</v>
      </c>
      <c r="O9" s="4"/>
      <c r="P9" s="4" t="s">
        <v>135</v>
      </c>
      <c r="Q9" s="4" t="s">
        <v>26</v>
      </c>
      <c r="R9" s="4" t="str">
        <f>"45459"</f>
        <v>45459</v>
      </c>
      <c r="S9" s="4" t="s">
        <v>136</v>
      </c>
      <c r="T9" s="6">
        <v>44050</v>
      </c>
      <c r="U9" s="4" t="s">
        <v>32</v>
      </c>
    </row>
    <row r="10" spans="1:21" s="3" customFormat="1" ht="43.2" x14ac:dyDescent="0.3">
      <c r="A10" s="4" t="str">
        <f>"CB001GJ1"</f>
        <v>CB001GJ1</v>
      </c>
      <c r="B10" s="4" t="s">
        <v>59</v>
      </c>
      <c r="C10" s="4" t="s">
        <v>60</v>
      </c>
      <c r="D10" s="4" t="s">
        <v>61</v>
      </c>
      <c r="E10" s="4" t="s">
        <v>62</v>
      </c>
      <c r="F10" s="4"/>
      <c r="G10" s="4" t="s">
        <v>63</v>
      </c>
      <c r="H10" s="4" t="s">
        <v>26</v>
      </c>
      <c r="I10" s="4" t="str">
        <f>"45431"</f>
        <v>45431</v>
      </c>
      <c r="J10" s="4" t="s">
        <v>64</v>
      </c>
      <c r="K10" s="4" t="str">
        <f>"(P) 937-431-8888 (P) 937-431-8889"</f>
        <v>(P) 937-431-8888 (P) 937-431-8889</v>
      </c>
      <c r="L10" s="4" t="s">
        <v>65</v>
      </c>
      <c r="M10" s="4" t="s">
        <v>66</v>
      </c>
      <c r="N10" s="4" t="s">
        <v>62</v>
      </c>
      <c r="O10" s="4"/>
      <c r="P10" s="4" t="s">
        <v>63</v>
      </c>
      <c r="Q10" s="4" t="s">
        <v>26</v>
      </c>
      <c r="R10" s="4" t="str">
        <f>"45431"</f>
        <v>45431</v>
      </c>
      <c r="S10" s="4" t="s">
        <v>64</v>
      </c>
      <c r="T10" s="6">
        <v>43965</v>
      </c>
      <c r="U10" s="4" t="s">
        <v>32</v>
      </c>
    </row>
    <row r="11" spans="1:21" s="3" customFormat="1" ht="43.2" x14ac:dyDescent="0.3">
      <c r="A11" s="4" t="str">
        <f>"CB001JQE"</f>
        <v>CB001JQE</v>
      </c>
      <c r="B11" s="4" t="s">
        <v>221</v>
      </c>
      <c r="C11" s="4" t="s">
        <v>222</v>
      </c>
      <c r="D11" s="4" t="s">
        <v>223</v>
      </c>
      <c r="E11" s="4" t="s">
        <v>224</v>
      </c>
      <c r="F11" s="4" t="s">
        <v>225</v>
      </c>
      <c r="G11" s="4" t="s">
        <v>63</v>
      </c>
      <c r="H11" s="4" t="s">
        <v>26</v>
      </c>
      <c r="I11" s="4" t="str">
        <f>"45431"</f>
        <v>45431</v>
      </c>
      <c r="J11" s="4" t="s">
        <v>226</v>
      </c>
      <c r="K11" s="4" t="str">
        <f>"(P) 937-306-8686"</f>
        <v>(P) 937-306-8686</v>
      </c>
      <c r="L11" s="4" t="s">
        <v>227</v>
      </c>
      <c r="M11" s="4" t="s">
        <v>228</v>
      </c>
      <c r="N11" s="4" t="s">
        <v>224</v>
      </c>
      <c r="O11" s="4" t="s">
        <v>225</v>
      </c>
      <c r="P11" s="4" t="s">
        <v>63</v>
      </c>
      <c r="Q11" s="4" t="s">
        <v>26</v>
      </c>
      <c r="R11" s="4" t="str">
        <f>"45431"</f>
        <v>45431</v>
      </c>
      <c r="S11" s="4" t="s">
        <v>64</v>
      </c>
      <c r="T11" s="6">
        <v>44113</v>
      </c>
      <c r="U11" s="4" t="s">
        <v>32</v>
      </c>
    </row>
    <row r="12" spans="1:21" s="3" customFormat="1" ht="28.8" x14ac:dyDescent="0.3">
      <c r="A12" s="4" t="str">
        <f>"CB002C52"</f>
        <v>CB002C52</v>
      </c>
      <c r="B12" s="4" t="s">
        <v>249</v>
      </c>
      <c r="C12" s="4" t="s">
        <v>250</v>
      </c>
      <c r="D12" s="4" t="s">
        <v>251</v>
      </c>
      <c r="E12" s="4" t="s">
        <v>252</v>
      </c>
      <c r="F12" s="4"/>
      <c r="G12" s="4" t="s">
        <v>155</v>
      </c>
      <c r="H12" s="4" t="s">
        <v>26</v>
      </c>
      <c r="I12" s="4" t="str">
        <f>"44654"</f>
        <v>44654</v>
      </c>
      <c r="J12" s="4" t="s">
        <v>152</v>
      </c>
      <c r="K12" s="4" t="str">
        <f>"(P) 330-763-4938"</f>
        <v>(P) 330-763-4938</v>
      </c>
      <c r="L12" s="4" t="s">
        <v>253</v>
      </c>
      <c r="M12" s="4" t="s">
        <v>254</v>
      </c>
      <c r="N12" s="4" t="s">
        <v>252</v>
      </c>
      <c r="O12" s="4"/>
      <c r="P12" s="4" t="s">
        <v>155</v>
      </c>
      <c r="Q12" s="4" t="s">
        <v>26</v>
      </c>
      <c r="R12" s="4" t="str">
        <f>"44654"</f>
        <v>44654</v>
      </c>
      <c r="S12" s="4" t="s">
        <v>152</v>
      </c>
      <c r="T12" s="6">
        <v>44226</v>
      </c>
      <c r="U12" s="4" t="s">
        <v>32</v>
      </c>
    </row>
    <row r="13" spans="1:21" s="3" customFormat="1" ht="28.8" x14ac:dyDescent="0.3">
      <c r="A13" s="4" t="str">
        <f>"CB001HD5"</f>
        <v>CB001HD5</v>
      </c>
      <c r="B13" s="4" t="s">
        <v>141</v>
      </c>
      <c r="C13" s="4" t="s">
        <v>142</v>
      </c>
      <c r="D13" s="4" t="s">
        <v>143</v>
      </c>
      <c r="E13" s="4" t="s">
        <v>144</v>
      </c>
      <c r="F13" s="4"/>
      <c r="G13" s="4" t="s">
        <v>145</v>
      </c>
      <c r="H13" s="4" t="s">
        <v>26</v>
      </c>
      <c r="I13" s="4" t="str">
        <f>"44512"</f>
        <v>44512</v>
      </c>
      <c r="J13" s="4" t="s">
        <v>146</v>
      </c>
      <c r="K13" s="4" t="str">
        <f>"(P) 330-758-4950"</f>
        <v>(P) 330-758-4950</v>
      </c>
      <c r="L13" s="4" t="s">
        <v>147</v>
      </c>
      <c r="M13" s="4" t="s">
        <v>148</v>
      </c>
      <c r="N13" s="4" t="s">
        <v>144</v>
      </c>
      <c r="O13" s="4"/>
      <c r="P13" s="4" t="s">
        <v>145</v>
      </c>
      <c r="Q13" s="4" t="s">
        <v>26</v>
      </c>
      <c r="R13" s="4" t="str">
        <f>"44512"</f>
        <v>44512</v>
      </c>
      <c r="S13" s="4" t="s">
        <v>146</v>
      </c>
      <c r="T13" s="6">
        <v>43986</v>
      </c>
      <c r="U13" s="4" t="s">
        <v>32</v>
      </c>
    </row>
    <row r="14" spans="1:21" s="3" customFormat="1" ht="57.6" x14ac:dyDescent="0.3">
      <c r="A14" s="4" t="str">
        <f>"CB002AGM"</f>
        <v>CB002AGM</v>
      </c>
      <c r="B14" s="4" t="s">
        <v>242</v>
      </c>
      <c r="C14" s="4" t="s">
        <v>243</v>
      </c>
      <c r="D14" s="4" t="s">
        <v>244</v>
      </c>
      <c r="E14" s="4" t="s">
        <v>245</v>
      </c>
      <c r="F14" s="4"/>
      <c r="G14" s="4" t="s">
        <v>246</v>
      </c>
      <c r="H14" s="4" t="s">
        <v>26</v>
      </c>
      <c r="I14" s="4" t="str">
        <f>"44512"</f>
        <v>44512</v>
      </c>
      <c r="J14" s="4" t="s">
        <v>146</v>
      </c>
      <c r="K14" s="4" t="str">
        <f>"(P) 330-814-1991"</f>
        <v>(P) 330-814-1991</v>
      </c>
      <c r="L14" s="4" t="s">
        <v>247</v>
      </c>
      <c r="M14" s="4" t="s">
        <v>248</v>
      </c>
      <c r="N14" s="4" t="s">
        <v>245</v>
      </c>
      <c r="O14" s="4"/>
      <c r="P14" s="4" t="s">
        <v>246</v>
      </c>
      <c r="Q14" s="4" t="s">
        <v>26</v>
      </c>
      <c r="R14" s="4" t="str">
        <f>"44512"</f>
        <v>44512</v>
      </c>
      <c r="S14" s="4" t="s">
        <v>146</v>
      </c>
      <c r="T14" s="6">
        <v>44177</v>
      </c>
      <c r="U14" s="4" t="s">
        <v>32</v>
      </c>
    </row>
    <row r="15" spans="1:21" s="3" customFormat="1" ht="43.2" x14ac:dyDescent="0.3">
      <c r="A15" s="4" t="str">
        <f>"CB001WSW"</f>
        <v>CB001WSW</v>
      </c>
      <c r="B15" s="4" t="s">
        <v>229</v>
      </c>
      <c r="C15" s="4" t="s">
        <v>230</v>
      </c>
      <c r="D15" s="4" t="s">
        <v>231</v>
      </c>
      <c r="E15" s="4" t="s">
        <v>232</v>
      </c>
      <c r="F15" s="4"/>
      <c r="G15" s="4" t="s">
        <v>155</v>
      </c>
      <c r="H15" s="4" t="s">
        <v>26</v>
      </c>
      <c r="I15" s="4" t="str">
        <f>"44654"</f>
        <v>44654</v>
      </c>
      <c r="J15" s="4" t="s">
        <v>152</v>
      </c>
      <c r="K15" s="4" t="str">
        <f>"(P) 330-893-2722 (F) 330-893-2722"</f>
        <v>(P) 330-893-2722 (F) 330-893-2722</v>
      </c>
      <c r="L15" s="4" t="s">
        <v>233</v>
      </c>
      <c r="M15" s="4" t="s">
        <v>234</v>
      </c>
      <c r="N15" s="4" t="s">
        <v>232</v>
      </c>
      <c r="O15" s="4"/>
      <c r="P15" s="4" t="s">
        <v>155</v>
      </c>
      <c r="Q15" s="4" t="s">
        <v>26</v>
      </c>
      <c r="R15" s="4" t="str">
        <f>"44654"</f>
        <v>44654</v>
      </c>
      <c r="S15" s="4" t="s">
        <v>152</v>
      </c>
      <c r="T15" s="6">
        <v>44224</v>
      </c>
      <c r="U15" s="4" t="s">
        <v>32</v>
      </c>
    </row>
    <row r="16" spans="1:21" s="3" customFormat="1" ht="43.2" x14ac:dyDescent="0.3">
      <c r="A16" s="4" t="str">
        <f>"CB001HZZ"</f>
        <v>CB001HZZ</v>
      </c>
      <c r="B16" s="4" t="s">
        <v>156</v>
      </c>
      <c r="C16" s="4" t="s">
        <v>157</v>
      </c>
      <c r="D16" s="4" t="s">
        <v>158</v>
      </c>
      <c r="E16" s="4" t="s">
        <v>159</v>
      </c>
      <c r="F16" s="4"/>
      <c r="G16" s="4" t="s">
        <v>160</v>
      </c>
      <c r="H16" s="4" t="s">
        <v>26</v>
      </c>
      <c r="I16" s="4" t="str">
        <f>"44420"</f>
        <v>44420</v>
      </c>
      <c r="J16" s="4" t="s">
        <v>161</v>
      </c>
      <c r="K16" s="4" t="str">
        <f>"(P) 330-259-1286 (F) 330-288-9986"</f>
        <v>(P) 330-259-1286 (F) 330-288-9986</v>
      </c>
      <c r="L16" s="4" t="s">
        <v>162</v>
      </c>
      <c r="M16" s="4" t="s">
        <v>163</v>
      </c>
      <c r="N16" s="4" t="s">
        <v>159</v>
      </c>
      <c r="O16" s="4"/>
      <c r="P16" s="4" t="s">
        <v>160</v>
      </c>
      <c r="Q16" s="4" t="s">
        <v>26</v>
      </c>
      <c r="R16" s="4" t="str">
        <f>"44420"</f>
        <v>44420</v>
      </c>
      <c r="S16" s="4" t="s">
        <v>164</v>
      </c>
      <c r="T16" s="6">
        <v>43989</v>
      </c>
      <c r="U16" s="4" t="s">
        <v>32</v>
      </c>
    </row>
    <row r="17" spans="1:21" s="3" customFormat="1" ht="28.8" x14ac:dyDescent="0.3">
      <c r="A17" s="4" t="str">
        <f>"CB002C9T"</f>
        <v>CB002C9T</v>
      </c>
      <c r="B17" s="4" t="s">
        <v>255</v>
      </c>
      <c r="C17" s="4" t="s">
        <v>256</v>
      </c>
      <c r="D17" s="4" t="s">
        <v>251</v>
      </c>
      <c r="E17" s="4" t="s">
        <v>257</v>
      </c>
      <c r="F17" s="4"/>
      <c r="G17" s="4" t="s">
        <v>258</v>
      </c>
      <c r="H17" s="4" t="s">
        <v>26</v>
      </c>
      <c r="I17" s="4" t="str">
        <f>"44681"</f>
        <v>44681</v>
      </c>
      <c r="J17" s="4" t="s">
        <v>164</v>
      </c>
      <c r="K17" s="4" t="str">
        <f>"(P) 330-600-8424"</f>
        <v>(P) 330-600-8424</v>
      </c>
      <c r="L17" s="4" t="s">
        <v>259</v>
      </c>
      <c r="M17" s="4" t="s">
        <v>260</v>
      </c>
      <c r="N17" s="4" t="s">
        <v>257</v>
      </c>
      <c r="O17" s="4"/>
      <c r="P17" s="4" t="s">
        <v>258</v>
      </c>
      <c r="Q17" s="4" t="s">
        <v>26</v>
      </c>
      <c r="R17" s="4" t="str">
        <f>"44681"</f>
        <v>44681</v>
      </c>
      <c r="S17" s="4" t="s">
        <v>152</v>
      </c>
      <c r="T17" s="6">
        <v>44226</v>
      </c>
      <c r="U17" s="4" t="s">
        <v>32</v>
      </c>
    </row>
    <row r="18" spans="1:21" s="3" customFormat="1" ht="43.2" x14ac:dyDescent="0.3">
      <c r="A18" s="4" t="str">
        <f>"CB001GMW"</f>
        <v>CB001GMW</v>
      </c>
      <c r="B18" s="4" t="s">
        <v>75</v>
      </c>
      <c r="C18" s="4"/>
      <c r="D18" s="4"/>
      <c r="E18" s="4" t="s">
        <v>76</v>
      </c>
      <c r="F18" s="4"/>
      <c r="G18" s="4" t="s">
        <v>77</v>
      </c>
      <c r="H18" s="4" t="s">
        <v>26</v>
      </c>
      <c r="I18" s="4" t="str">
        <f>"43220"</f>
        <v>43220</v>
      </c>
      <c r="J18" s="4" t="s">
        <v>78</v>
      </c>
      <c r="K18" s="4" t="str">
        <f>"(P) 614-459-5989 (F) 614-459-7126"</f>
        <v>(P) 614-459-5989 (F) 614-459-7126</v>
      </c>
      <c r="L18" s="4"/>
      <c r="M18" s="4" t="s">
        <v>79</v>
      </c>
      <c r="N18" s="4" t="s">
        <v>76</v>
      </c>
      <c r="O18" s="4"/>
      <c r="P18" s="4" t="s">
        <v>77</v>
      </c>
      <c r="Q18" s="4" t="s">
        <v>26</v>
      </c>
      <c r="R18" s="4" t="str">
        <f>"43220"</f>
        <v>43220</v>
      </c>
      <c r="S18" s="4" t="s">
        <v>78</v>
      </c>
      <c r="T18" s="6">
        <v>43965</v>
      </c>
      <c r="U18" s="4" t="s">
        <v>32</v>
      </c>
    </row>
    <row r="19" spans="1:21" s="3" customFormat="1" ht="43.2" x14ac:dyDescent="0.3">
      <c r="A19" s="4" t="str">
        <f>"CB001GK0"</f>
        <v>CB001GK0</v>
      </c>
      <c r="B19" s="4" t="s">
        <v>67</v>
      </c>
      <c r="C19" s="4" t="s">
        <v>68</v>
      </c>
      <c r="D19" s="4" t="s">
        <v>69</v>
      </c>
      <c r="E19" s="4" t="s">
        <v>70</v>
      </c>
      <c r="F19" s="4"/>
      <c r="G19" s="4" t="s">
        <v>71</v>
      </c>
      <c r="H19" s="4" t="s">
        <v>26</v>
      </c>
      <c r="I19" s="4" t="str">
        <f>"43035"</f>
        <v>43035</v>
      </c>
      <c r="J19" s="4" t="s">
        <v>72</v>
      </c>
      <c r="K19" s="4" t="str">
        <f>"(P) 740-548-2112 (F) 740-548-2230"</f>
        <v>(P) 740-548-2112 (F) 740-548-2230</v>
      </c>
      <c r="L19" s="4" t="s">
        <v>73</v>
      </c>
      <c r="M19" s="4" t="s">
        <v>74</v>
      </c>
      <c r="N19" s="4" t="s">
        <v>70</v>
      </c>
      <c r="O19" s="4"/>
      <c r="P19" s="4" t="s">
        <v>71</v>
      </c>
      <c r="Q19" s="4" t="s">
        <v>26</v>
      </c>
      <c r="R19" s="4" t="str">
        <f>"43035"</f>
        <v>43035</v>
      </c>
      <c r="S19" s="4" t="s">
        <v>72</v>
      </c>
      <c r="T19" s="6">
        <v>43965</v>
      </c>
      <c r="U19" s="4" t="s">
        <v>32</v>
      </c>
    </row>
    <row r="20" spans="1:21" s="3" customFormat="1" ht="43.2" x14ac:dyDescent="0.3">
      <c r="A20" s="4" t="str">
        <f>"CB001GPS"</f>
        <v>CB001GPS</v>
      </c>
      <c r="B20" s="4" t="s">
        <v>80</v>
      </c>
      <c r="C20" s="4" t="s">
        <v>81</v>
      </c>
      <c r="D20" s="4" t="s">
        <v>82</v>
      </c>
      <c r="E20" s="4" t="s">
        <v>83</v>
      </c>
      <c r="F20" s="4"/>
      <c r="G20" s="4" t="s">
        <v>84</v>
      </c>
      <c r="H20" s="4" t="s">
        <v>26</v>
      </c>
      <c r="I20" s="4" t="str">
        <f>"43147"</f>
        <v>43147</v>
      </c>
      <c r="J20" s="4" t="s">
        <v>85</v>
      </c>
      <c r="K20" s="4" t="str">
        <f>"(P) 614-751-5708"</f>
        <v>(P) 614-751-5708</v>
      </c>
      <c r="L20" s="4" t="s">
        <v>86</v>
      </c>
      <c r="M20" s="4" t="s">
        <v>87</v>
      </c>
      <c r="N20" s="4" t="s">
        <v>83</v>
      </c>
      <c r="O20" s="4"/>
      <c r="P20" s="4" t="s">
        <v>84</v>
      </c>
      <c r="Q20" s="4" t="s">
        <v>26</v>
      </c>
      <c r="R20" s="4" t="str">
        <f>"43147"</f>
        <v>43147</v>
      </c>
      <c r="S20" s="4" t="s">
        <v>85</v>
      </c>
      <c r="T20" s="6">
        <v>43971</v>
      </c>
      <c r="U20" s="4" t="s">
        <v>32</v>
      </c>
    </row>
    <row r="21" spans="1:21" s="3" customFormat="1" ht="43.2" x14ac:dyDescent="0.3">
      <c r="A21" s="4" t="str">
        <f>"CB001GVE"</f>
        <v>CB001GVE</v>
      </c>
      <c r="B21" s="4" t="s">
        <v>104</v>
      </c>
      <c r="C21" s="4"/>
      <c r="D21" s="4"/>
      <c r="E21" s="4" t="s">
        <v>105</v>
      </c>
      <c r="F21" s="4"/>
      <c r="G21" s="4" t="s">
        <v>106</v>
      </c>
      <c r="H21" s="4" t="s">
        <v>26</v>
      </c>
      <c r="I21" s="4" t="str">
        <f t="shared" ref="I21:I32" si="0">"45601"</f>
        <v>45601</v>
      </c>
      <c r="J21" s="4" t="s">
        <v>107</v>
      </c>
      <c r="K21" s="4" t="str">
        <f t="shared" ref="K21:K32" si="1">"(P) 740-775-2464 (F) 740-772-9030"</f>
        <v>(P) 740-775-2464 (F) 740-772-9030</v>
      </c>
      <c r="L21" s="4" t="s">
        <v>108</v>
      </c>
      <c r="M21" s="4" t="s">
        <v>109</v>
      </c>
      <c r="N21" s="4" t="s">
        <v>110</v>
      </c>
      <c r="O21" s="4"/>
      <c r="P21" s="4" t="s">
        <v>111</v>
      </c>
      <c r="Q21" s="4" t="s">
        <v>26</v>
      </c>
      <c r="R21" s="4" t="str">
        <f>"43123"</f>
        <v>43123</v>
      </c>
      <c r="S21" s="4" t="s">
        <v>78</v>
      </c>
      <c r="T21" s="6">
        <v>43953</v>
      </c>
      <c r="U21" s="4" t="s">
        <v>32</v>
      </c>
    </row>
    <row r="22" spans="1:21" s="3" customFormat="1" ht="43.2" x14ac:dyDescent="0.3">
      <c r="A22" s="4" t="str">
        <f>"CB001GWC"</f>
        <v>CB001GWC</v>
      </c>
      <c r="B22" s="4" t="s">
        <v>104</v>
      </c>
      <c r="C22" s="4"/>
      <c r="D22" s="4"/>
      <c r="E22" s="4" t="s">
        <v>105</v>
      </c>
      <c r="F22" s="4"/>
      <c r="G22" s="4" t="s">
        <v>106</v>
      </c>
      <c r="H22" s="4" t="s">
        <v>26</v>
      </c>
      <c r="I22" s="4" t="str">
        <f t="shared" si="0"/>
        <v>45601</v>
      </c>
      <c r="J22" s="4" t="s">
        <v>107</v>
      </c>
      <c r="K22" s="4" t="str">
        <f t="shared" si="1"/>
        <v>(P) 740-775-2464 (F) 740-772-9030</v>
      </c>
      <c r="L22" s="4" t="s">
        <v>108</v>
      </c>
      <c r="M22" s="4" t="s">
        <v>112</v>
      </c>
      <c r="N22" s="4" t="s">
        <v>113</v>
      </c>
      <c r="O22" s="4"/>
      <c r="P22" s="4" t="s">
        <v>114</v>
      </c>
      <c r="Q22" s="4" t="s">
        <v>26</v>
      </c>
      <c r="R22" s="4" t="str">
        <f>"43056"</f>
        <v>43056</v>
      </c>
      <c r="S22" s="4" t="s">
        <v>115</v>
      </c>
      <c r="T22" s="6">
        <v>43953</v>
      </c>
      <c r="U22" s="4" t="s">
        <v>32</v>
      </c>
    </row>
    <row r="23" spans="1:21" s="3" customFormat="1" ht="43.2" x14ac:dyDescent="0.3">
      <c r="A23" s="4" t="str">
        <f>"CB001GXA"</f>
        <v>CB001GXA</v>
      </c>
      <c r="B23" s="4" t="s">
        <v>104</v>
      </c>
      <c r="C23" s="4"/>
      <c r="D23" s="4"/>
      <c r="E23" s="4" t="s">
        <v>105</v>
      </c>
      <c r="F23" s="4"/>
      <c r="G23" s="4" t="s">
        <v>106</v>
      </c>
      <c r="H23" s="4" t="s">
        <v>26</v>
      </c>
      <c r="I23" s="4" t="str">
        <f t="shared" si="0"/>
        <v>45601</v>
      </c>
      <c r="J23" s="4" t="s">
        <v>107</v>
      </c>
      <c r="K23" s="4" t="str">
        <f t="shared" si="1"/>
        <v>(P) 740-775-2464 (F) 740-772-9030</v>
      </c>
      <c r="L23" s="4" t="s">
        <v>108</v>
      </c>
      <c r="M23" s="4" t="s">
        <v>116</v>
      </c>
      <c r="N23" s="4" t="s">
        <v>117</v>
      </c>
      <c r="O23" s="4"/>
      <c r="P23" s="4" t="s">
        <v>118</v>
      </c>
      <c r="Q23" s="4" t="s">
        <v>26</v>
      </c>
      <c r="R23" s="4" t="str">
        <f>"43026"</f>
        <v>43026</v>
      </c>
      <c r="S23" s="4" t="s">
        <v>78</v>
      </c>
      <c r="T23" s="6">
        <v>43952</v>
      </c>
      <c r="U23" s="4" t="s">
        <v>32</v>
      </c>
    </row>
    <row r="24" spans="1:21" s="3" customFormat="1" ht="43.2" x14ac:dyDescent="0.3">
      <c r="A24" s="4" t="str">
        <f>"CB001GY8"</f>
        <v>CB001GY8</v>
      </c>
      <c r="B24" s="4" t="s">
        <v>104</v>
      </c>
      <c r="C24" s="4"/>
      <c r="D24" s="4"/>
      <c r="E24" s="4" t="s">
        <v>105</v>
      </c>
      <c r="F24" s="4"/>
      <c r="G24" s="4" t="s">
        <v>106</v>
      </c>
      <c r="H24" s="4" t="s">
        <v>26</v>
      </c>
      <c r="I24" s="4" t="str">
        <f t="shared" si="0"/>
        <v>45601</v>
      </c>
      <c r="J24" s="4" t="s">
        <v>107</v>
      </c>
      <c r="K24" s="4" t="str">
        <f t="shared" si="1"/>
        <v>(P) 740-775-2464 (F) 740-772-9030</v>
      </c>
      <c r="L24" s="4" t="s">
        <v>108</v>
      </c>
      <c r="M24" s="4" t="s">
        <v>119</v>
      </c>
      <c r="N24" s="4" t="s">
        <v>120</v>
      </c>
      <c r="O24" s="4"/>
      <c r="P24" s="4" t="s">
        <v>121</v>
      </c>
      <c r="Q24" s="4" t="s">
        <v>26</v>
      </c>
      <c r="R24" s="4" t="str">
        <f>"43130"</f>
        <v>43130</v>
      </c>
      <c r="S24" s="4" t="s">
        <v>85</v>
      </c>
      <c r="T24" s="6">
        <v>43953</v>
      </c>
      <c r="U24" s="4" t="s">
        <v>32</v>
      </c>
    </row>
    <row r="25" spans="1:21" s="3" customFormat="1" ht="43.2" x14ac:dyDescent="0.3">
      <c r="A25" s="4" t="str">
        <f>"CB001GZ6"</f>
        <v>CB001GZ6</v>
      </c>
      <c r="B25" s="4" t="s">
        <v>104</v>
      </c>
      <c r="C25" s="4"/>
      <c r="D25" s="4"/>
      <c r="E25" s="4" t="s">
        <v>105</v>
      </c>
      <c r="F25" s="4"/>
      <c r="G25" s="4" t="s">
        <v>106</v>
      </c>
      <c r="H25" s="4" t="s">
        <v>26</v>
      </c>
      <c r="I25" s="4" t="str">
        <f t="shared" si="0"/>
        <v>45601</v>
      </c>
      <c r="J25" s="4" t="s">
        <v>107</v>
      </c>
      <c r="K25" s="4" t="str">
        <f t="shared" si="1"/>
        <v>(P) 740-775-2464 (F) 740-772-9030</v>
      </c>
      <c r="L25" s="4" t="s">
        <v>108</v>
      </c>
      <c r="M25" s="4" t="s">
        <v>122</v>
      </c>
      <c r="N25" s="4" t="s">
        <v>123</v>
      </c>
      <c r="O25" s="4"/>
      <c r="P25" s="4" t="s">
        <v>30</v>
      </c>
      <c r="Q25" s="4" t="s">
        <v>26</v>
      </c>
      <c r="R25" s="4" t="str">
        <f>"44136"</f>
        <v>44136</v>
      </c>
      <c r="S25" s="4" t="s">
        <v>31</v>
      </c>
      <c r="T25" s="6">
        <v>43953</v>
      </c>
      <c r="U25" s="4" t="s">
        <v>32</v>
      </c>
    </row>
    <row r="26" spans="1:21" s="3" customFormat="1" ht="43.2" x14ac:dyDescent="0.3">
      <c r="A26" s="4" t="str">
        <f>"CB001H0X"</f>
        <v>CB001H0X</v>
      </c>
      <c r="B26" s="4" t="s">
        <v>104</v>
      </c>
      <c r="C26" s="4"/>
      <c r="D26" s="4"/>
      <c r="E26" s="4" t="s">
        <v>105</v>
      </c>
      <c r="F26" s="4"/>
      <c r="G26" s="4" t="s">
        <v>106</v>
      </c>
      <c r="H26" s="4" t="s">
        <v>26</v>
      </c>
      <c r="I26" s="4" t="str">
        <f t="shared" si="0"/>
        <v>45601</v>
      </c>
      <c r="J26" s="4" t="s">
        <v>107</v>
      </c>
      <c r="K26" s="4" t="str">
        <f t="shared" si="1"/>
        <v>(P) 740-775-2464 (F) 740-772-9030</v>
      </c>
      <c r="L26" s="4" t="s">
        <v>108</v>
      </c>
      <c r="M26" s="4" t="s">
        <v>124</v>
      </c>
      <c r="N26" s="4" t="s">
        <v>125</v>
      </c>
      <c r="O26" s="4"/>
      <c r="P26" s="4" t="s">
        <v>126</v>
      </c>
      <c r="Q26" s="4" t="s">
        <v>26</v>
      </c>
      <c r="R26" s="4" t="str">
        <f>"45701"</f>
        <v>45701</v>
      </c>
      <c r="S26" s="4" t="s">
        <v>127</v>
      </c>
      <c r="T26" s="6">
        <v>43952</v>
      </c>
      <c r="U26" s="4" t="s">
        <v>32</v>
      </c>
    </row>
    <row r="27" spans="1:21" s="3" customFormat="1" ht="43.2" x14ac:dyDescent="0.3">
      <c r="A27" s="4" t="str">
        <f>"CB001H1V"</f>
        <v>CB001H1V</v>
      </c>
      <c r="B27" s="4" t="s">
        <v>104</v>
      </c>
      <c r="C27" s="4"/>
      <c r="D27" s="4"/>
      <c r="E27" s="4" t="s">
        <v>105</v>
      </c>
      <c r="F27" s="4"/>
      <c r="G27" s="4" t="s">
        <v>106</v>
      </c>
      <c r="H27" s="4" t="s">
        <v>26</v>
      </c>
      <c r="I27" s="4" t="str">
        <f t="shared" si="0"/>
        <v>45601</v>
      </c>
      <c r="J27" s="4" t="s">
        <v>107</v>
      </c>
      <c r="K27" s="4" t="str">
        <f t="shared" si="1"/>
        <v>(P) 740-775-2464 (F) 740-772-9030</v>
      </c>
      <c r="L27" s="4" t="s">
        <v>108</v>
      </c>
      <c r="M27" s="4" t="s">
        <v>128</v>
      </c>
      <c r="N27" s="4" t="s">
        <v>129</v>
      </c>
      <c r="O27" s="4" t="s">
        <v>130</v>
      </c>
      <c r="P27" s="4" t="s">
        <v>63</v>
      </c>
      <c r="Q27" s="4" t="s">
        <v>26</v>
      </c>
      <c r="R27" s="4" t="str">
        <f>"45431"</f>
        <v>45431</v>
      </c>
      <c r="S27" s="4" t="s">
        <v>64</v>
      </c>
      <c r="T27" s="6">
        <v>43952</v>
      </c>
      <c r="U27" s="4" t="s">
        <v>32</v>
      </c>
    </row>
    <row r="28" spans="1:21" s="3" customFormat="1" ht="43.2" x14ac:dyDescent="0.3">
      <c r="A28" s="4" t="str">
        <f>"CB001H2T"</f>
        <v>CB001H2T</v>
      </c>
      <c r="B28" s="4" t="s">
        <v>104</v>
      </c>
      <c r="C28" s="4"/>
      <c r="D28" s="4"/>
      <c r="E28" s="4" t="s">
        <v>105</v>
      </c>
      <c r="F28" s="4"/>
      <c r="G28" s="4" t="s">
        <v>106</v>
      </c>
      <c r="H28" s="4" t="s">
        <v>26</v>
      </c>
      <c r="I28" s="4" t="str">
        <f t="shared" si="0"/>
        <v>45601</v>
      </c>
      <c r="J28" s="4" t="s">
        <v>107</v>
      </c>
      <c r="K28" s="4" t="str">
        <f t="shared" si="1"/>
        <v>(P) 740-775-2464 (F) 740-772-9030</v>
      </c>
      <c r="L28" s="4" t="s">
        <v>108</v>
      </c>
      <c r="M28" s="4" t="s">
        <v>131</v>
      </c>
      <c r="N28" s="4" t="s">
        <v>132</v>
      </c>
      <c r="O28" s="4"/>
      <c r="P28" s="4" t="s">
        <v>106</v>
      </c>
      <c r="Q28" s="4" t="s">
        <v>26</v>
      </c>
      <c r="R28" s="4" t="str">
        <f>"45601"</f>
        <v>45601</v>
      </c>
      <c r="S28" s="4" t="s">
        <v>107</v>
      </c>
      <c r="T28" s="6">
        <v>43952</v>
      </c>
      <c r="U28" s="4" t="s">
        <v>32</v>
      </c>
    </row>
    <row r="29" spans="1:21" s="3" customFormat="1" ht="43.2" x14ac:dyDescent="0.3">
      <c r="A29" s="4" t="str">
        <f>"CB001H3R"</f>
        <v>CB001H3R</v>
      </c>
      <c r="B29" s="4" t="s">
        <v>104</v>
      </c>
      <c r="C29" s="4"/>
      <c r="D29" s="4"/>
      <c r="E29" s="4" t="s">
        <v>105</v>
      </c>
      <c r="F29" s="4"/>
      <c r="G29" s="4" t="s">
        <v>106</v>
      </c>
      <c r="H29" s="4" t="s">
        <v>26</v>
      </c>
      <c r="I29" s="4" t="str">
        <f t="shared" si="0"/>
        <v>45601</v>
      </c>
      <c r="J29" s="4" t="s">
        <v>107</v>
      </c>
      <c r="K29" s="4" t="str">
        <f t="shared" si="1"/>
        <v>(P) 740-775-2464 (F) 740-772-9030</v>
      </c>
      <c r="L29" s="4" t="s">
        <v>108</v>
      </c>
      <c r="M29" s="4" t="s">
        <v>133</v>
      </c>
      <c r="N29" s="4" t="s">
        <v>134</v>
      </c>
      <c r="O29" s="4"/>
      <c r="P29" s="4" t="s">
        <v>135</v>
      </c>
      <c r="Q29" s="4" t="s">
        <v>26</v>
      </c>
      <c r="R29" s="4" t="str">
        <f>"45414"</f>
        <v>45414</v>
      </c>
      <c r="S29" s="4" t="s">
        <v>136</v>
      </c>
      <c r="T29" s="6">
        <v>43952</v>
      </c>
      <c r="U29" s="4" t="s">
        <v>32</v>
      </c>
    </row>
    <row r="30" spans="1:21" s="3" customFormat="1" ht="43.2" x14ac:dyDescent="0.3">
      <c r="A30" s="4" t="str">
        <f>"CB001H4P"</f>
        <v>CB001H4P</v>
      </c>
      <c r="B30" s="4" t="s">
        <v>104</v>
      </c>
      <c r="C30" s="4"/>
      <c r="D30" s="4"/>
      <c r="E30" s="4" t="s">
        <v>105</v>
      </c>
      <c r="F30" s="4"/>
      <c r="G30" s="4" t="s">
        <v>106</v>
      </c>
      <c r="H30" s="4" t="s">
        <v>26</v>
      </c>
      <c r="I30" s="4" t="str">
        <f t="shared" si="0"/>
        <v>45601</v>
      </c>
      <c r="J30" s="4" t="s">
        <v>107</v>
      </c>
      <c r="K30" s="4" t="str">
        <f t="shared" si="1"/>
        <v>(P) 740-775-2464 (F) 740-772-9030</v>
      </c>
      <c r="L30" s="4" t="s">
        <v>108</v>
      </c>
      <c r="M30" s="4" t="s">
        <v>137</v>
      </c>
      <c r="N30" s="4" t="s">
        <v>138</v>
      </c>
      <c r="O30" s="4"/>
      <c r="P30" s="4" t="s">
        <v>139</v>
      </c>
      <c r="Q30" s="4" t="s">
        <v>26</v>
      </c>
      <c r="R30" s="4" t="str">
        <f>"45631"</f>
        <v>45631</v>
      </c>
      <c r="S30" s="4" t="s">
        <v>140</v>
      </c>
      <c r="T30" s="6">
        <v>43953</v>
      </c>
      <c r="U30" s="4" t="s">
        <v>32</v>
      </c>
    </row>
    <row r="31" spans="1:21" s="3" customFormat="1" ht="43.2" x14ac:dyDescent="0.3">
      <c r="A31" s="4" t="str">
        <f>"CB0027RF"</f>
        <v>CB0027RF</v>
      </c>
      <c r="B31" s="4" t="s">
        <v>104</v>
      </c>
      <c r="C31" s="4"/>
      <c r="D31" s="4"/>
      <c r="E31" s="4" t="s">
        <v>105</v>
      </c>
      <c r="F31" s="4"/>
      <c r="G31" s="4" t="s">
        <v>106</v>
      </c>
      <c r="H31" s="4" t="s">
        <v>26</v>
      </c>
      <c r="I31" s="4" t="str">
        <f t="shared" si="0"/>
        <v>45601</v>
      </c>
      <c r="J31" s="4" t="s">
        <v>107</v>
      </c>
      <c r="K31" s="4" t="str">
        <f t="shared" si="1"/>
        <v>(P) 740-775-2464 (F) 740-772-9030</v>
      </c>
      <c r="L31" s="4" t="s">
        <v>108</v>
      </c>
      <c r="M31" s="4" t="s">
        <v>235</v>
      </c>
      <c r="N31" s="4" t="s">
        <v>236</v>
      </c>
      <c r="O31" s="4"/>
      <c r="P31" s="4" t="s">
        <v>169</v>
      </c>
      <c r="Q31" s="4" t="s">
        <v>26</v>
      </c>
      <c r="R31" s="4" t="str">
        <f>"45249"</f>
        <v>45249</v>
      </c>
      <c r="S31" s="4" t="s">
        <v>170</v>
      </c>
      <c r="T31" s="6">
        <v>43952</v>
      </c>
      <c r="U31" s="4" t="s">
        <v>32</v>
      </c>
    </row>
    <row r="32" spans="1:21" s="3" customFormat="1" ht="43.2" x14ac:dyDescent="0.3">
      <c r="A32" s="4" t="str">
        <f>"CB001JA7"</f>
        <v>CB001JA7</v>
      </c>
      <c r="B32" s="4" t="s">
        <v>201</v>
      </c>
      <c r="C32" s="4"/>
      <c r="D32" s="4"/>
      <c r="E32" s="4" t="s">
        <v>202</v>
      </c>
      <c r="F32" s="4"/>
      <c r="G32" s="4" t="s">
        <v>106</v>
      </c>
      <c r="H32" s="4" t="s">
        <v>26</v>
      </c>
      <c r="I32" s="4" t="str">
        <f t="shared" si="0"/>
        <v>45601</v>
      </c>
      <c r="J32" s="4" t="s">
        <v>107</v>
      </c>
      <c r="K32" s="4" t="str">
        <f t="shared" si="1"/>
        <v>(P) 740-775-2464 (F) 740-772-9030</v>
      </c>
      <c r="L32" s="4" t="s">
        <v>108</v>
      </c>
      <c r="M32" s="4" t="s">
        <v>203</v>
      </c>
      <c r="N32" s="4" t="s">
        <v>204</v>
      </c>
      <c r="O32" s="4"/>
      <c r="P32" s="4" t="s">
        <v>205</v>
      </c>
      <c r="Q32" s="4" t="s">
        <v>26</v>
      </c>
      <c r="R32" s="4" t="str">
        <f>"45014"</f>
        <v>45014</v>
      </c>
      <c r="S32" s="4" t="s">
        <v>46</v>
      </c>
      <c r="T32" s="6">
        <v>43953</v>
      </c>
      <c r="U32" s="4" t="s">
        <v>32</v>
      </c>
    </row>
    <row r="33" spans="1:21" s="3" customFormat="1" ht="43.2" x14ac:dyDescent="0.3">
      <c r="A33" s="4" t="str">
        <f>"CB0010UC"</f>
        <v>CB0010UC</v>
      </c>
      <c r="B33" s="4" t="s">
        <v>21</v>
      </c>
      <c r="C33" s="4" t="s">
        <v>22</v>
      </c>
      <c r="D33" s="4" t="s">
        <v>23</v>
      </c>
      <c r="E33" s="4" t="s">
        <v>24</v>
      </c>
      <c r="F33" s="4"/>
      <c r="G33" s="4" t="s">
        <v>25</v>
      </c>
      <c r="H33" s="4" t="s">
        <v>26</v>
      </c>
      <c r="I33" s="4" t="str">
        <f>"44212"</f>
        <v>44212</v>
      </c>
      <c r="J33" s="4" t="s">
        <v>27</v>
      </c>
      <c r="K33" s="4" t="str">
        <f>"(P) 440-268-9755 (M) 330-416-3155"</f>
        <v>(P) 440-268-9755 (M) 330-416-3155</v>
      </c>
      <c r="L33" s="4"/>
      <c r="M33" s="4" t="s">
        <v>28</v>
      </c>
      <c r="N33" s="4" t="s">
        <v>29</v>
      </c>
      <c r="O33" s="4"/>
      <c r="P33" s="4" t="s">
        <v>30</v>
      </c>
      <c r="Q33" s="4" t="s">
        <v>26</v>
      </c>
      <c r="R33" s="4" t="str">
        <f>"44136"</f>
        <v>44136</v>
      </c>
      <c r="S33" s="4" t="s">
        <v>31</v>
      </c>
      <c r="T33" s="6">
        <v>44189</v>
      </c>
      <c r="U33" s="4" t="s">
        <v>32</v>
      </c>
    </row>
    <row r="34" spans="1:21" s="3" customFormat="1" ht="28.8" x14ac:dyDescent="0.3">
      <c r="A34" s="4" t="str">
        <f>"CB001JD1"</f>
        <v>CB001JD1</v>
      </c>
      <c r="B34" s="4" t="s">
        <v>213</v>
      </c>
      <c r="C34" s="4" t="s">
        <v>214</v>
      </c>
      <c r="D34" s="4" t="s">
        <v>215</v>
      </c>
      <c r="E34" s="4" t="s">
        <v>216</v>
      </c>
      <c r="F34" s="4"/>
      <c r="G34" s="4" t="s">
        <v>217</v>
      </c>
      <c r="H34" s="4" t="s">
        <v>26</v>
      </c>
      <c r="I34" s="4" t="str">
        <f>"44035"</f>
        <v>44035</v>
      </c>
      <c r="J34" s="4" t="s">
        <v>218</v>
      </c>
      <c r="K34" s="4" t="str">
        <f>"(P) 440-366-5445"</f>
        <v>(P) 440-366-5445</v>
      </c>
      <c r="L34" s="4" t="s">
        <v>219</v>
      </c>
      <c r="M34" s="4" t="s">
        <v>220</v>
      </c>
      <c r="N34" s="4" t="s">
        <v>216</v>
      </c>
      <c r="O34" s="4"/>
      <c r="P34" s="4" t="s">
        <v>217</v>
      </c>
      <c r="Q34" s="4" t="s">
        <v>26</v>
      </c>
      <c r="R34" s="4" t="str">
        <f>"44035"</f>
        <v>44035</v>
      </c>
      <c r="S34" s="4" t="s">
        <v>218</v>
      </c>
      <c r="T34" s="6">
        <v>44059</v>
      </c>
      <c r="U34" s="4" t="s">
        <v>32</v>
      </c>
    </row>
    <row r="35" spans="1:21" s="3" customFormat="1" ht="28.8" x14ac:dyDescent="0.3">
      <c r="A35" s="4" t="str">
        <f>"CB001GBF"</f>
        <v>CB001GBF</v>
      </c>
      <c r="B35" s="4" t="s">
        <v>33</v>
      </c>
      <c r="C35" s="4" t="s">
        <v>34</v>
      </c>
      <c r="D35" s="4" t="s">
        <v>35</v>
      </c>
      <c r="E35" s="4" t="s">
        <v>36</v>
      </c>
      <c r="F35" s="4"/>
      <c r="G35" s="4" t="s">
        <v>37</v>
      </c>
      <c r="H35" s="4" t="s">
        <v>26</v>
      </c>
      <c r="I35" s="4" t="str">
        <f>"44333"</f>
        <v>44333</v>
      </c>
      <c r="J35" s="4" t="s">
        <v>38</v>
      </c>
      <c r="K35" s="4" t="str">
        <f>"(P) 330-666-1243"</f>
        <v>(P) 330-666-1243</v>
      </c>
      <c r="L35" s="4" t="s">
        <v>39</v>
      </c>
      <c r="M35" s="4" t="s">
        <v>40</v>
      </c>
      <c r="N35" s="4" t="s">
        <v>36</v>
      </c>
      <c r="O35" s="4"/>
      <c r="P35" s="4" t="s">
        <v>37</v>
      </c>
      <c r="Q35" s="4" t="s">
        <v>26</v>
      </c>
      <c r="R35" s="4" t="str">
        <f>"44333"</f>
        <v>44333</v>
      </c>
      <c r="S35" s="4" t="s">
        <v>38</v>
      </c>
      <c r="T35" s="6">
        <v>43965</v>
      </c>
      <c r="U35" s="4" t="s">
        <v>32</v>
      </c>
    </row>
    <row r="36" spans="1:21" s="3" customFormat="1" ht="28.8" x14ac:dyDescent="0.3">
      <c r="A36" s="4" t="str">
        <f>"CB002DNY"</f>
        <v>CB002DNY</v>
      </c>
      <c r="B36" s="4" t="s">
        <v>261</v>
      </c>
      <c r="C36" s="4" t="s">
        <v>262</v>
      </c>
      <c r="D36" s="4" t="s">
        <v>263</v>
      </c>
      <c r="E36" s="4" t="s">
        <v>264</v>
      </c>
      <c r="F36" s="4"/>
      <c r="G36" s="4" t="s">
        <v>265</v>
      </c>
      <c r="H36" s="4" t="s">
        <v>26</v>
      </c>
      <c r="I36" s="4" t="str">
        <f>"45122"</f>
        <v>45122</v>
      </c>
      <c r="J36" s="4" t="s">
        <v>266</v>
      </c>
      <c r="K36" s="4" t="str">
        <f>"(P) 513-575-8827"</f>
        <v>(P) 513-575-8827</v>
      </c>
      <c r="L36" s="4" t="s">
        <v>267</v>
      </c>
      <c r="M36" s="4" t="s">
        <v>268</v>
      </c>
      <c r="N36" s="4" t="s">
        <v>269</v>
      </c>
      <c r="O36" s="4"/>
      <c r="P36" s="4" t="s">
        <v>270</v>
      </c>
      <c r="Q36" s="4" t="s">
        <v>26</v>
      </c>
      <c r="R36" s="4" t="str">
        <f>"45039"</f>
        <v>45039</v>
      </c>
      <c r="S36" s="4" t="s">
        <v>271</v>
      </c>
      <c r="T36" s="6">
        <v>44238</v>
      </c>
      <c r="U36" s="4" t="s">
        <v>32</v>
      </c>
    </row>
    <row r="37" spans="1:21" s="3" customFormat="1" ht="43.2" x14ac:dyDescent="0.3">
      <c r="A37" s="4" t="str">
        <f>"CB001GQQ"</f>
        <v>CB001GQQ</v>
      </c>
      <c r="B37" s="4" t="s">
        <v>88</v>
      </c>
      <c r="C37" s="4" t="s">
        <v>89</v>
      </c>
      <c r="D37" s="4" t="s">
        <v>90</v>
      </c>
      <c r="E37" s="4" t="s">
        <v>91</v>
      </c>
      <c r="F37" s="4"/>
      <c r="G37" s="4" t="s">
        <v>92</v>
      </c>
      <c r="H37" s="4" t="s">
        <v>26</v>
      </c>
      <c r="I37" s="4" t="str">
        <f>"43502"</f>
        <v>43502</v>
      </c>
      <c r="J37" s="4" t="s">
        <v>93</v>
      </c>
      <c r="K37" s="4" t="str">
        <f>"(P) 419-445-2999 (F) 419-445-2998"</f>
        <v>(P) 419-445-2999 (F) 419-445-2998</v>
      </c>
      <c r="L37" s="4" t="s">
        <v>94</v>
      </c>
      <c r="M37" s="4" t="s">
        <v>95</v>
      </c>
      <c r="N37" s="4" t="s">
        <v>91</v>
      </c>
      <c r="O37" s="4"/>
      <c r="P37" s="4" t="s">
        <v>92</v>
      </c>
      <c r="Q37" s="4" t="s">
        <v>26</v>
      </c>
      <c r="R37" s="4" t="str">
        <f>"43502"</f>
        <v>43502</v>
      </c>
      <c r="S37" s="4" t="s">
        <v>93</v>
      </c>
      <c r="T37" s="6">
        <v>43937</v>
      </c>
      <c r="U37" s="4" t="s">
        <v>32</v>
      </c>
    </row>
    <row r="38" spans="1:21" s="3" customFormat="1" ht="28.8" x14ac:dyDescent="0.3">
      <c r="A38" s="4" t="str">
        <f>"CB001GUG"</f>
        <v>CB001GUG</v>
      </c>
      <c r="B38" s="4" t="s">
        <v>96</v>
      </c>
      <c r="C38" s="4" t="s">
        <v>97</v>
      </c>
      <c r="D38" s="4" t="s">
        <v>98</v>
      </c>
      <c r="E38" s="4" t="s">
        <v>99</v>
      </c>
      <c r="F38" s="4"/>
      <c r="G38" s="4" t="s">
        <v>100</v>
      </c>
      <c r="H38" s="4" t="s">
        <v>26</v>
      </c>
      <c r="I38" s="4" t="str">
        <f>"44432"</f>
        <v>44432</v>
      </c>
      <c r="J38" s="4" t="s">
        <v>101</v>
      </c>
      <c r="K38" s="4" t="str">
        <f>"(P) 330-831-4571"</f>
        <v>(P) 330-831-4571</v>
      </c>
      <c r="L38" s="4" t="s">
        <v>102</v>
      </c>
      <c r="M38" s="4" t="s">
        <v>103</v>
      </c>
      <c r="N38" s="4" t="s">
        <v>99</v>
      </c>
      <c r="O38" s="4"/>
      <c r="P38" s="4" t="s">
        <v>100</v>
      </c>
      <c r="Q38" s="4" t="s">
        <v>26</v>
      </c>
      <c r="R38" s="4" t="str">
        <f>"44432"</f>
        <v>44432</v>
      </c>
      <c r="S38" s="4" t="s">
        <v>101</v>
      </c>
      <c r="T38" s="6">
        <v>43967</v>
      </c>
      <c r="U38" s="4" t="s">
        <v>32</v>
      </c>
    </row>
    <row r="39" spans="1:21" s="3" customFormat="1" ht="43.2" x14ac:dyDescent="0.3">
      <c r="A39" s="4" t="str">
        <f>"CB001GH3"</f>
        <v>CB001GH3</v>
      </c>
      <c r="B39" s="4" t="s">
        <v>49</v>
      </c>
      <c r="C39" s="4" t="s">
        <v>50</v>
      </c>
      <c r="D39" s="4" t="s">
        <v>51</v>
      </c>
      <c r="E39" s="4" t="s">
        <v>52</v>
      </c>
      <c r="F39" s="4"/>
      <c r="G39" s="4" t="s">
        <v>53</v>
      </c>
      <c r="H39" s="4" t="s">
        <v>26</v>
      </c>
      <c r="I39" s="4" t="str">
        <f>"43326"</f>
        <v>43326</v>
      </c>
      <c r="J39" s="4" t="s">
        <v>54</v>
      </c>
      <c r="K39" s="4" t="str">
        <f>"(P) 330-715-2957 (P) 513-755-7576"</f>
        <v>(P) 330-715-2957 (P) 513-755-7576</v>
      </c>
      <c r="L39" s="4" t="s">
        <v>55</v>
      </c>
      <c r="M39" s="4" t="s">
        <v>56</v>
      </c>
      <c r="N39" s="4" t="s">
        <v>57</v>
      </c>
      <c r="O39" s="4"/>
      <c r="P39" s="4" t="s">
        <v>58</v>
      </c>
      <c r="Q39" s="4" t="s">
        <v>26</v>
      </c>
      <c r="R39" s="4" t="str">
        <f>"45044"</f>
        <v>45044</v>
      </c>
      <c r="S39" s="4" t="s">
        <v>46</v>
      </c>
      <c r="T39" s="6">
        <v>43965</v>
      </c>
      <c r="U39" s="4" t="s">
        <v>32</v>
      </c>
    </row>
    <row r="40" spans="1:21" s="3" customFormat="1" ht="43.2" x14ac:dyDescent="0.3">
      <c r="A40" s="4" t="str">
        <f>"CB001J8B"</f>
        <v>CB001J8B</v>
      </c>
      <c r="B40" s="4"/>
      <c r="C40" s="4" t="s">
        <v>195</v>
      </c>
      <c r="D40" s="4" t="s">
        <v>196</v>
      </c>
      <c r="E40" s="4" t="s">
        <v>197</v>
      </c>
      <c r="F40" s="4"/>
      <c r="G40" s="4" t="s">
        <v>198</v>
      </c>
      <c r="H40" s="4" t="s">
        <v>26</v>
      </c>
      <c r="I40" s="4" t="str">
        <f>"44111"</f>
        <v>44111</v>
      </c>
      <c r="J40" s="4" t="s">
        <v>31</v>
      </c>
      <c r="K40" s="4" t="str">
        <f>"(P) 216-251-6644 (F) 216-251-0092"</f>
        <v>(P) 216-251-6644 (F) 216-251-0092</v>
      </c>
      <c r="L40" s="4" t="s">
        <v>199</v>
      </c>
      <c r="M40" s="4" t="s">
        <v>200</v>
      </c>
      <c r="N40" s="4" t="s">
        <v>197</v>
      </c>
      <c r="O40" s="4"/>
      <c r="P40" s="4" t="s">
        <v>198</v>
      </c>
      <c r="Q40" s="4" t="s">
        <v>26</v>
      </c>
      <c r="R40" s="4" t="str">
        <f>"44111"</f>
        <v>44111</v>
      </c>
      <c r="S40" s="4" t="s">
        <v>31</v>
      </c>
      <c r="T40" s="6">
        <v>44051</v>
      </c>
      <c r="U40" s="4" t="s">
        <v>32</v>
      </c>
    </row>
  </sheetData>
  <sortState ref="A2:U40">
    <sortCondition ref="B2:B40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DataToExcel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Kellie DiFrischia</cp:lastModifiedBy>
  <dcterms:created xsi:type="dcterms:W3CDTF">2020-02-19T20:33:22Z</dcterms:created>
  <dcterms:modified xsi:type="dcterms:W3CDTF">2020-04-09T20:26:15Z</dcterms:modified>
</cp:coreProperties>
</file>